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185" windowWidth="28455" windowHeight="11460"/>
  </bookViews>
  <sheets>
    <sheet name="авг" sheetId="12" r:id="rId1"/>
  </sheets>
  <definedNames>
    <definedName name="_xlnm._FilterDatabase" localSheetId="0" hidden="1">авг!$A$15:$E$55</definedName>
    <definedName name="_xlnm.Print_Titles" localSheetId="0">авг!$15:$15</definedName>
  </definedNames>
  <calcPr calcId="144525"/>
</workbook>
</file>

<file path=xl/calcChain.xml><?xml version="1.0" encoding="utf-8"?>
<calcChain xmlns="http://schemas.openxmlformats.org/spreadsheetml/2006/main">
  <c r="C39" i="12" l="1"/>
  <c r="D39" i="12"/>
  <c r="C38" i="12"/>
  <c r="C51" i="12"/>
  <c r="C50" i="12"/>
  <c r="E49" i="12"/>
  <c r="D49" i="12"/>
  <c r="C49" i="12"/>
  <c r="E44" i="12"/>
  <c r="D44" i="12"/>
  <c r="C44" i="12"/>
  <c r="E41" i="12"/>
  <c r="E40" i="12" s="1"/>
  <c r="D41" i="12"/>
  <c r="C41" i="12"/>
  <c r="D40" i="12"/>
  <c r="C40" i="12"/>
  <c r="E39" i="12"/>
  <c r="D38" i="12"/>
  <c r="C37" i="12"/>
  <c r="C36" i="12"/>
  <c r="E35" i="12"/>
  <c r="D35" i="12"/>
  <c r="C35" i="12"/>
  <c r="D34" i="12"/>
  <c r="E33" i="12"/>
  <c r="E32" i="12"/>
  <c r="D32" i="12"/>
  <c r="C32" i="12"/>
  <c r="D30" i="12"/>
  <c r="C30" i="12"/>
  <c r="E29" i="12"/>
  <c r="D29" i="12"/>
  <c r="C29" i="12"/>
  <c r="C28" i="12"/>
  <c r="E27" i="12"/>
  <c r="D27" i="12"/>
  <c r="C27" i="12"/>
  <c r="E26" i="12"/>
  <c r="E21" i="12" s="1"/>
  <c r="D26" i="12"/>
  <c r="C26" i="12"/>
  <c r="D24" i="12"/>
  <c r="C24" i="12"/>
  <c r="D23" i="12"/>
  <c r="D21" i="12" s="1"/>
  <c r="D18" i="12" s="1"/>
  <c r="D17" i="12" s="1"/>
  <c r="C23" i="12"/>
  <c r="C21" i="12"/>
  <c r="E19" i="12"/>
  <c r="E18" i="12" s="1"/>
  <c r="E17" i="12" s="1"/>
  <c r="D19" i="12"/>
  <c r="C19" i="12"/>
  <c r="C18" i="12" s="1"/>
  <c r="C17" i="12" s="1"/>
  <c r="C54" i="12" s="1"/>
  <c r="E16" i="12"/>
  <c r="D16" i="12"/>
  <c r="D54" i="12" s="1"/>
  <c r="C16" i="12"/>
  <c r="E54" i="12" l="1"/>
</calcChain>
</file>

<file path=xl/sharedStrings.xml><?xml version="1.0" encoding="utf-8"?>
<sst xmlns="http://schemas.openxmlformats.org/spreadsheetml/2006/main" count="91" uniqueCount="91">
  <si>
    <t>(тыс. руб.)</t>
  </si>
  <si>
    <t>Код бюджетной классификации Российской Федерации</t>
  </si>
  <si>
    <t>Наименование кода доходов</t>
  </si>
  <si>
    <t>Сумма</t>
  </si>
  <si>
    <t>НАЛОГОВЫЕ И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</si>
  <si>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</si>
  <si>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</si>
  <si>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</si>
  <si>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</si>
  <si>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Субсидии бюджетам бюджетной системы Российской Федерации (межбюджетные субсидии)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</si>
  <si>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</si>
  <si>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реализацию программ формирования современной городской среды</t>
  </si>
  <si>
    <t>Прочие субсидии бюджетам городских округов</t>
  </si>
  <si>
    <t>Субвенции бюджетам бюджетной системы Российской Федерации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</si>
  <si>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</si>
  <si>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</si>
  <si>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Иные межбюджетные трансферты</t>
  </si>
  <si>
    <t>ВСЕГО: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</si>
  <si>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</si>
  <si>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Единая субвенция бюджетам городских округов из бюджета субъекта Российской Федерации</t>
  </si>
  <si>
    <t>Субсидии бюджетам городских округов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</si>
  <si>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Прочие безвозмездные поступления от государственных (муниципальных) организаций в бюджеты городских округов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</si>
  <si>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</si>
  <si>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БЕЗВОЗМЕЗДНЫЕ ПОСТУПЛЕНИЯ ОТ ГОСУДАРСТВЕННЫХ (МУНИЦИПАЛЬНЫХ) ОРГАНИЗАЦИЙ</t>
  </si>
  <si>
    <t>ПРОЧИЕ БЕЗВОЗМЕЗДНЫЕ ПОСТУПЛЕНИЯ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</si>
  <si>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</si>
  <si>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2026 год</t>
  </si>
  <si>
    <t xml:space="preserve">000 1 00 00000 00 0000 000 </t>
  </si>
  <si>
    <t xml:space="preserve">000 2 00 00000 00 0000 000 </t>
  </si>
  <si>
    <t xml:space="preserve">000 2 02 00000 00 0000 000 </t>
  </si>
  <si>
    <t>000 2 02 10000 00 0000 150</t>
  </si>
  <si>
    <t>000 2 02 15009 04 0000 150</t>
  </si>
  <si>
    <t>000 2 02 20000 00 0000 150</t>
  </si>
  <si>
    <t>000 2 02 25304 04 0000 150</t>
  </si>
  <si>
    <t>000 2 02 25418 04 0000 150</t>
  </si>
  <si>
    <t>000 2 02 25497 04 0000 150</t>
  </si>
  <si>
    <t>000 2 02 25555 04 0000 150</t>
  </si>
  <si>
    <t>000 2 02 29999 04 0000 150</t>
  </si>
  <si>
    <t>000 2 02 30000 00 0000 150</t>
  </si>
  <si>
    <t>000 2 02 30024 04 0000 150</t>
  </si>
  <si>
    <t>000 2 02 35120 04 0000 150</t>
  </si>
  <si>
    <t>000 2 02 35179 04 0000 150</t>
  </si>
  <si>
    <t>000 2 02 36900 04 0000 150</t>
  </si>
  <si>
    <t>000 2 02 40000 00 0000 150</t>
  </si>
  <si>
    <t>000 2 03 00000 00 0000 000</t>
  </si>
  <si>
    <t>000 2 03 04099 04 0000 150</t>
  </si>
  <si>
    <t>000 2 07 00000 00 0000 000</t>
  </si>
  <si>
    <t>000 2 07 04020 04 0000 150</t>
  </si>
  <si>
    <t>2027 год</t>
  </si>
  <si>
    <t>к Бюджету города Вологды на 2026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плановый период 2027 и 2028 годов</t>
  </si>
  <si>
    <t>ОБЪЕМ ПОСТУПЛЕНИЯ ДОХОДОВ БЮДЖЕТА ГОРОДА ВОЛОГДЫ, ФОРМИРУЕМЫЙ ЗА СЧЕТ НАЛОГОВЫХ И НЕНАЛОГОВЫХ ДОХОДОВ, А ТАКЖЕ БЕЗВОЗМЕЗДНЫХ ПОСТУПЛЕНИЙ, НА 2026 ГОД И ПЛАНОВЫЙ ПЕРИОД 2027 И 2028 ГОДОВ</t>
  </si>
  <si>
    <t>000 2 02 20299 04 0000 150</t>
  </si>
  <si>
    <t>000 2 02 20302 04 0000 150</t>
  </si>
  <si>
    <t>000 2 02 25154 04 0000 150</t>
  </si>
  <si>
    <t>000 2 02 25305 04 0000 150</t>
  </si>
  <si>
    <t>000 2 02 25349 04 0000 150</t>
  </si>
  <si>
    <t>000 2 02 25447 04 0000 150</t>
  </si>
  <si>
    <t>000 2 02 25454 04 0000 150</t>
  </si>
  <si>
    <t>000 2 02 25513 04 0000 150</t>
  </si>
  <si>
    <t>000 2 02 25519 04 0000 150</t>
  </si>
  <si>
    <t>000 2 02 25559 04 0000 150</t>
  </si>
  <si>
    <t>000 2 02 25590 04 0000 150</t>
  </si>
  <si>
    <t>000 2 02 25750 04 0000 150</t>
  </si>
  <si>
    <t>000 2 02 39999 04 0000 150</t>
  </si>
  <si>
    <t>000 2 02 35303 04 0000 150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</si>
  <si>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</si>
  <si>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</si>
  <si>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реализацию мероприятий по модернизации коммунальной инфраструктуры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</si>
  <si>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</si>
  <si>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</si>
  <si>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Субсидии бюджетам городских округов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</si>
  <si>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Субсидии бюджетам городских округов на создание модельных муниципальных библиотек</t>
  </si>
  <si>
    <t>Субсидии бюджетам городских округов на развитие сети учреждений культурно-досугового типа</t>
  </si>
  <si>
    <t>Субсидии бюджетам городских округов на поддержку отрасли культуры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</si>
  <si>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</si>
  <si>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Субсидии бюджетам городских округов на техническое оснащение региональных и муниципальных музеев</t>
  </si>
  <si>
    <t>Субсидии бюджетам городских округов на реализацию мероприятий по модернизации школьных систем образования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</si>
  <si>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</si>
  <si>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Прочие субвенции бюджетам городских округов</t>
  </si>
  <si>
    <t>2028 год</t>
  </si>
  <si>
    <t>000 2 02 35050 04 0000 150</t>
  </si>
  <si>
    <t>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</si>
  <si>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к решению Вологодской городской Думы</t>
  </si>
  <si>
    <t>«Приложение № 2</t>
  </si>
  <si>
    <t>».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</si>
  <si>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</si>
  <si>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000 2 02 20077 04 0000 150</t>
  </si>
  <si>
    <t>000 2 07 04050 04 0000 150</t>
  </si>
  <si>
    <t>Прочие безвозмездные поступления в бюджеты городских округов</t>
  </si>
  <si>
    <t>Приложение № 1</t>
  </si>
  <si>
    <t>от 27 августа 2026 года №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</si>
</sst>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0000"/>
  </numFmts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/>
    <xf numFmtId="164" fontId="1" fillId="0" borderId="0" xfId="0" applyNumberFormat="1" applyFont="1" applyFill="1"/>
    <xf numFmtId="0" fontId="1" fillId="0" borderId="0" xfId="0" applyFont="1" applyFill="1" applyAlignment="1">
      <alignment horizontal="justify" vertical="center" wrapText="1"/>
    </xf>
    <xf numFmtId="164" fontId="1" fillId="0" borderId="0" xfId="0" applyNumberFormat="1" applyFont="1" applyFill="1" applyAlignment="1">
      <alignment horizontal="left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justify" vertical="center" wrapText="1"/>
    </xf>
    <xf numFmtId="4" fontId="3" fillId="0" borderId="0" xfId="0" applyNumberFormat="1" applyFont="1" applyFill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justify" vertical="top" wrapText="1"/>
    </xf>
    <xf numFmtId="0" fontId="1" fillId="2" borderId="2" xfId="0" applyNumberFormat="1" applyFont="1" applyFill="1" applyBorder="1" applyAlignment="1">
      <alignment horizontal="justify" vertical="top" wrapText="1"/>
    </xf>
    <xf numFmtId="1" fontId="1" fillId="2" borderId="1" xfId="0" applyNumberFormat="1" applyFont="1" applyFill="1" applyBorder="1" applyAlignment="1">
      <alignment horizontal="justify" vertical="top" wrapText="1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164" fontId="3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>
      <alignment vertical="top" wrapText="1"/>
    </xf>
    <xf numFmtId="165" fontId="3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 wrapText="1"/>
    </xf>
    <xf numFmtId="0" fontId="1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zoomScaleNormal="100" workbookViewId="0">
      <selection activeCell="I4" sqref="I4"/>
    </sheetView>
  </sheetViews>
  <sheetFormatPr defaultRowHeight="15.75" x14ac:dyDescent="0.25"/>
  <cols>
    <col min="1" max="1" width="28" style="2" customWidth="1"/>
    <col min="2" max="2" width="52.140625" style="9" customWidth="1"/>
    <col min="3" max="3" width="20.28515625" style="11" customWidth="1"/>
    <col min="4" max="4" width="21.140625" style="11" customWidth="1"/>
    <col min="5" max="5" width="19" style="11" customWidth="1"/>
    <col min="6" max="16384" width="9.140625" style="2"/>
  </cols>
  <sheetData>
    <row r="1" spans="1:5" x14ac:dyDescent="0.25">
      <c r="A1" s="34" t="s">
        <v>89</v>
      </c>
      <c r="B1" s="34"/>
      <c r="C1" s="34"/>
      <c r="D1" s="34"/>
      <c r="E1" s="34"/>
    </row>
    <row r="2" spans="1:5" x14ac:dyDescent="0.25">
      <c r="A2" s="34" t="s">
        <v>82</v>
      </c>
      <c r="B2" s="34"/>
      <c r="C2" s="34"/>
      <c r="D2" s="34"/>
      <c r="E2" s="34"/>
    </row>
    <row r="3" spans="1:5" x14ac:dyDescent="0.25">
      <c r="A3" s="34" t="s">
        <v>90</v>
      </c>
      <c r="B3" s="34"/>
      <c r="C3" s="34"/>
      <c r="D3" s="34"/>
      <c r="E3" s="34"/>
    </row>
    <row r="4" spans="1:5" x14ac:dyDescent="0.25">
      <c r="A4" s="1"/>
      <c r="B4" s="35" t="s">
        <v>83</v>
      </c>
      <c r="C4" s="35"/>
      <c r="D4" s="35"/>
      <c r="E4" s="35"/>
    </row>
    <row r="5" spans="1:5" ht="33" customHeight="1" x14ac:dyDescent="0.25">
      <c r="A5" s="1"/>
      <c r="B5" s="35" t="s">
        <v>49</v>
      </c>
      <c r="C5" s="35"/>
      <c r="D5" s="35"/>
      <c r="E5" s="35"/>
    </row>
    <row r="6" spans="1:5" x14ac:dyDescent="0.25">
      <c r="A6" s="1"/>
      <c r="B6" s="23"/>
      <c r="C6" s="23"/>
      <c r="D6" s="23"/>
      <c r="E6" s="23"/>
    </row>
    <row r="7" spans="1:5" x14ac:dyDescent="0.25">
      <c r="A7" s="1"/>
      <c r="B7" s="24"/>
      <c r="C7" s="24"/>
      <c r="D7" s="3"/>
      <c r="E7" s="3"/>
    </row>
    <row r="8" spans="1:5" x14ac:dyDescent="0.25">
      <c r="A8" s="36" t="s">
        <v>50</v>
      </c>
      <c r="B8" s="36"/>
      <c r="C8" s="36"/>
      <c r="D8" s="36"/>
      <c r="E8" s="36"/>
    </row>
    <row r="9" spans="1:5" x14ac:dyDescent="0.25">
      <c r="A9" s="36"/>
      <c r="B9" s="36"/>
      <c r="C9" s="36"/>
      <c r="D9" s="36"/>
      <c r="E9" s="36"/>
    </row>
    <row r="10" spans="1:5" ht="11.25" customHeight="1" x14ac:dyDescent="0.25">
      <c r="A10" s="36"/>
      <c r="B10" s="36"/>
      <c r="C10" s="36"/>
      <c r="D10" s="36"/>
      <c r="E10" s="36"/>
    </row>
    <row r="11" spans="1:5" ht="15.75" customHeight="1" x14ac:dyDescent="0.25">
      <c r="A11" s="28"/>
      <c r="B11" s="28"/>
      <c r="C11" s="28"/>
      <c r="D11" s="28"/>
      <c r="E11" s="28"/>
    </row>
    <row r="12" spans="1:5" ht="19.5" customHeight="1" x14ac:dyDescent="0.25">
      <c r="A12" s="1"/>
      <c r="B12" s="4"/>
      <c r="C12" s="1"/>
      <c r="D12" s="5"/>
      <c r="E12" s="27" t="s">
        <v>0</v>
      </c>
    </row>
    <row r="13" spans="1:5" ht="27.75" customHeight="1" x14ac:dyDescent="0.25">
      <c r="A13" s="30" t="s">
        <v>1</v>
      </c>
      <c r="B13" s="31" t="s">
        <v>2</v>
      </c>
      <c r="C13" s="33" t="s">
        <v>3</v>
      </c>
      <c r="D13" s="33"/>
      <c r="E13" s="33"/>
    </row>
    <row r="14" spans="1:5" ht="21" customHeight="1" x14ac:dyDescent="0.25">
      <c r="A14" s="30"/>
      <c r="B14" s="32"/>
      <c r="C14" s="12" t="s">
        <v>26</v>
      </c>
      <c r="D14" s="6" t="s">
        <v>48</v>
      </c>
      <c r="E14" s="6" t="s">
        <v>79</v>
      </c>
    </row>
    <row r="15" spans="1:5" x14ac:dyDescent="0.25">
      <c r="A15" s="7">
        <v>1</v>
      </c>
      <c r="B15" s="10">
        <v>2</v>
      </c>
      <c r="C15" s="13">
        <v>3</v>
      </c>
      <c r="D15" s="7">
        <v>3.71428571428571</v>
      </c>
      <c r="E15" s="8">
        <v>5</v>
      </c>
    </row>
    <row r="16" spans="1:5" ht="21.75" customHeight="1" x14ac:dyDescent="0.25">
      <c r="A16" s="15" t="s">
        <v>27</v>
      </c>
      <c r="B16" s="19" t="s">
        <v>4</v>
      </c>
      <c r="C16" s="14">
        <f>6300754.4+159365.3+85639+263474.3+107107.5-10000+36000+6742.7-6742.7</f>
        <v>6942340.5</v>
      </c>
      <c r="D16" s="26">
        <f>6654245.7+172087.3+81012+240000</f>
        <v>7147345</v>
      </c>
      <c r="E16" s="26">
        <f>6967377.9+184402.9+89040</f>
        <v>7240820.8000000007</v>
      </c>
    </row>
    <row r="17" spans="1:5" ht="21" customHeight="1" x14ac:dyDescent="0.25">
      <c r="A17" s="15" t="s">
        <v>28</v>
      </c>
      <c r="B17" s="19" t="s">
        <v>5</v>
      </c>
      <c r="C17" s="14">
        <f>C18+C49+C51</f>
        <v>15531015.362420004</v>
      </c>
      <c r="D17" s="14">
        <f>D18+D49+D51</f>
        <v>11361275.494450001</v>
      </c>
      <c r="E17" s="14">
        <f>E18+E49+E51</f>
        <v>8768004.8617200013</v>
      </c>
    </row>
    <row r="18" spans="1:5" ht="51.75" customHeight="1" x14ac:dyDescent="0.25">
      <c r="A18" s="15" t="s">
        <v>29</v>
      </c>
      <c r="B18" s="19" t="s">
        <v>6</v>
      </c>
      <c r="C18" s="14">
        <f>C19+C21+C40+C48</f>
        <v>15503417.435100004</v>
      </c>
      <c r="D18" s="14">
        <f>D19+D21+D40+D48</f>
        <v>11360975.494450001</v>
      </c>
      <c r="E18" s="14">
        <f>E19+E21+E40+E48</f>
        <v>8767704.8617200013</v>
      </c>
    </row>
    <row r="19" spans="1:5" ht="36.75" customHeight="1" x14ac:dyDescent="0.25">
      <c r="A19" s="15" t="s">
        <v>30</v>
      </c>
      <c r="B19" s="19" t="s">
        <v>7</v>
      </c>
      <c r="C19" s="14">
        <f>C20</f>
        <v>875112.4</v>
      </c>
      <c r="D19" s="14">
        <f>D20</f>
        <v>1085787.7</v>
      </c>
      <c r="E19" s="14">
        <f>E20</f>
        <v>1085787.7</v>
      </c>
    </row>
    <row r="20" spans="1:5" ht="68.25" customHeight="1" x14ac:dyDescent="0.25">
      <c r="A20" s="15" t="s">
        <v>31</v>
      </c>
      <c r="B20" s="19" t="s">
        <v>8</v>
      </c>
      <c r="C20" s="25">
        <v>875112.4</v>
      </c>
      <c r="D20" s="25">
        <v>1085787.7</v>
      </c>
      <c r="E20" s="25">
        <v>1085787.7</v>
      </c>
    </row>
    <row r="21" spans="1:5" ht="36.75" customHeight="1" x14ac:dyDescent="0.25">
      <c r="A21" s="15" t="s">
        <v>32</v>
      </c>
      <c r="B21" s="19" t="s">
        <v>9</v>
      </c>
      <c r="C21" s="14">
        <f>SUM(C22:C39)</f>
        <v>8781179.9084500019</v>
      </c>
      <c r="D21" s="14">
        <f>SUM(D22:D39)</f>
        <v>4437803.1988400007</v>
      </c>
      <c r="E21" s="14">
        <f>SUM(E22:E39)</f>
        <v>1841980.13925</v>
      </c>
    </row>
    <row r="22" spans="1:5" ht="64.5" customHeight="1" x14ac:dyDescent="0.25">
      <c r="A22" s="15" t="s">
        <v>86</v>
      </c>
      <c r="B22" s="20" t="s">
        <v>85</v>
      </c>
      <c r="C22" s="14">
        <v>534589.30000000005</v>
      </c>
      <c r="D22" s="14">
        <v>428549.1</v>
      </c>
      <c r="E22" s="14">
        <v>174684.79999999999</v>
      </c>
    </row>
    <row r="23" spans="1:5" ht="135" customHeight="1" x14ac:dyDescent="0.25">
      <c r="A23" s="15" t="s">
        <v>51</v>
      </c>
      <c r="B23" s="20" t="s">
        <v>65</v>
      </c>
      <c r="C23" s="25">
        <f>63342.8-0.00777+60846.21048</f>
        <v>124189.00271</v>
      </c>
      <c r="D23" s="25">
        <f>80598.44923</f>
        <v>80598.449229999998</v>
      </c>
      <c r="E23" s="25"/>
    </row>
    <row r="24" spans="1:5" ht="118.5" customHeight="1" x14ac:dyDescent="0.25">
      <c r="A24" s="15" t="s">
        <v>52</v>
      </c>
      <c r="B24" s="20" t="s">
        <v>66</v>
      </c>
      <c r="C24" s="25">
        <f>153493+0.01007+69619.00415</f>
        <v>223112.01421999998</v>
      </c>
      <c r="D24" s="25">
        <f>165902.53724</f>
        <v>165902.53724000001</v>
      </c>
      <c r="E24" s="25"/>
    </row>
    <row r="25" spans="1:5" ht="59.25" customHeight="1" x14ac:dyDescent="0.25">
      <c r="A25" s="15" t="s">
        <v>53</v>
      </c>
      <c r="B25" s="20" t="s">
        <v>67</v>
      </c>
      <c r="C25" s="25"/>
      <c r="D25" s="25">
        <v>208492.9</v>
      </c>
      <c r="E25" s="25">
        <v>306864.90000000002</v>
      </c>
    </row>
    <row r="26" spans="1:5" ht="89.25" customHeight="1" x14ac:dyDescent="0.25">
      <c r="A26" s="15" t="s">
        <v>33</v>
      </c>
      <c r="B26" s="20" t="s">
        <v>18</v>
      </c>
      <c r="C26" s="25">
        <f>323716.5-0.02</f>
        <v>323716.47999999998</v>
      </c>
      <c r="D26" s="25">
        <f>310675.9-0.0456</f>
        <v>310675.85440000001</v>
      </c>
      <c r="E26" s="25">
        <f>289756.4+0.02881</f>
        <v>289756.42881000001</v>
      </c>
    </row>
    <row r="27" spans="1:5" ht="69" customHeight="1" x14ac:dyDescent="0.25">
      <c r="A27" s="15" t="s">
        <v>54</v>
      </c>
      <c r="B27" s="20" t="s">
        <v>68</v>
      </c>
      <c r="C27" s="25">
        <f>33562.2-0.018</f>
        <v>33562.182000000001</v>
      </c>
      <c r="D27" s="25">
        <f>37028.2-0.018</f>
        <v>37028.182000000001</v>
      </c>
      <c r="E27" s="25">
        <f>31448.9+0.009</f>
        <v>31448.909</v>
      </c>
    </row>
    <row r="28" spans="1:5" ht="75.75" customHeight="1" x14ac:dyDescent="0.25">
      <c r="A28" s="15" t="s">
        <v>55</v>
      </c>
      <c r="B28" s="20" t="s">
        <v>69</v>
      </c>
      <c r="C28" s="25">
        <f>7584.3+0.01</f>
        <v>7584.31</v>
      </c>
      <c r="D28" s="25"/>
      <c r="E28" s="25"/>
    </row>
    <row r="29" spans="1:5" ht="99" customHeight="1" x14ac:dyDescent="0.25">
      <c r="A29" s="15" t="s">
        <v>34</v>
      </c>
      <c r="B29" s="20" t="s">
        <v>20</v>
      </c>
      <c r="C29" s="25">
        <f>23881.6-0.01297</f>
        <v>23881.587029999999</v>
      </c>
      <c r="D29" s="25">
        <f>75217.6+0.02331</f>
        <v>75217.62331000001</v>
      </c>
      <c r="E29" s="25">
        <f>76020.3-0.01265</f>
        <v>76020.287349999999</v>
      </c>
    </row>
    <row r="30" spans="1:5" ht="91.5" customHeight="1" x14ac:dyDescent="0.25">
      <c r="A30" s="15" t="s">
        <v>56</v>
      </c>
      <c r="B30" s="20" t="s">
        <v>70</v>
      </c>
      <c r="C30" s="25">
        <f>1570913.3+0.01538</f>
        <v>1570913.31538</v>
      </c>
      <c r="D30" s="25">
        <f>708666.8-0.0381</f>
        <v>708666.76190000004</v>
      </c>
      <c r="E30" s="25"/>
    </row>
    <row r="31" spans="1:5" ht="41.25" customHeight="1" x14ac:dyDescent="0.25">
      <c r="A31" s="15" t="s">
        <v>57</v>
      </c>
      <c r="B31" s="20" t="s">
        <v>71</v>
      </c>
      <c r="C31" s="25">
        <v>8000</v>
      </c>
      <c r="D31" s="25"/>
      <c r="E31" s="25"/>
    </row>
    <row r="32" spans="1:5" ht="55.5" customHeight="1" x14ac:dyDescent="0.25">
      <c r="A32" s="15" t="s">
        <v>35</v>
      </c>
      <c r="B32" s="20" t="s">
        <v>10</v>
      </c>
      <c r="C32" s="25">
        <f>27029.5-0.02053</f>
        <v>27029.479469999998</v>
      </c>
      <c r="D32" s="25">
        <f>7110.2-0.00888</f>
        <v>7110.1911199999995</v>
      </c>
      <c r="E32" s="25">
        <f>7060.2-0.00888</f>
        <v>7060.1911199999995</v>
      </c>
    </row>
    <row r="33" spans="1:5" ht="42.75" customHeight="1" x14ac:dyDescent="0.25">
      <c r="A33" s="15" t="s">
        <v>58</v>
      </c>
      <c r="B33" s="20" t="s">
        <v>72</v>
      </c>
      <c r="C33" s="25"/>
      <c r="D33" s="25"/>
      <c r="E33" s="25">
        <f>17372.5+0.03165</f>
        <v>17372.531650000001</v>
      </c>
    </row>
    <row r="34" spans="1:5" ht="41.25" customHeight="1" x14ac:dyDescent="0.25">
      <c r="A34" s="15" t="s">
        <v>59</v>
      </c>
      <c r="B34" s="20" t="s">
        <v>73</v>
      </c>
      <c r="C34" s="25"/>
      <c r="D34" s="25">
        <f>4093.7-0.00952</f>
        <v>4093.6904799999998</v>
      </c>
      <c r="E34" s="25"/>
    </row>
    <row r="35" spans="1:5" ht="52.5" customHeight="1" x14ac:dyDescent="0.25">
      <c r="A35" s="15" t="s">
        <v>36</v>
      </c>
      <c r="B35" s="20" t="s">
        <v>11</v>
      </c>
      <c r="C35" s="25">
        <f>1683816.3+0.02516</f>
        <v>1683816.32516</v>
      </c>
      <c r="D35" s="25">
        <f>106370.4+0.0077</f>
        <v>106370.4077</v>
      </c>
      <c r="E35" s="25">
        <f>107563.1+0.01844</f>
        <v>107563.11844000001</v>
      </c>
    </row>
    <row r="36" spans="1:5" ht="73.5" customHeight="1" x14ac:dyDescent="0.25">
      <c r="A36" s="15" t="s">
        <v>60</v>
      </c>
      <c r="B36" s="20" t="s">
        <v>74</v>
      </c>
      <c r="C36" s="25">
        <f>3868.8-0.03595</f>
        <v>3868.7640500000002</v>
      </c>
      <c r="D36" s="25"/>
      <c r="E36" s="25"/>
    </row>
    <row r="37" spans="1:5" ht="54" customHeight="1" x14ac:dyDescent="0.25">
      <c r="A37" s="15" t="s">
        <v>61</v>
      </c>
      <c r="B37" s="20" t="s">
        <v>75</v>
      </c>
      <c r="C37" s="25">
        <f>10447-0.0128</f>
        <v>10446.9872</v>
      </c>
      <c r="D37" s="25"/>
      <c r="E37" s="25"/>
    </row>
    <row r="38" spans="1:5" ht="51" customHeight="1" x14ac:dyDescent="0.25">
      <c r="A38" s="15" t="s">
        <v>62</v>
      </c>
      <c r="B38" s="20" t="s">
        <v>76</v>
      </c>
      <c r="C38" s="25">
        <f>167666.7+0.01-309.18</f>
        <v>167357.53000000003</v>
      </c>
      <c r="D38" s="25">
        <f>331392.7+0.02</f>
        <v>331392.72000000003</v>
      </c>
      <c r="E38" s="25"/>
    </row>
    <row r="39" spans="1:5" ht="33.75" customHeight="1" x14ac:dyDescent="0.25">
      <c r="A39" s="15" t="s">
        <v>37</v>
      </c>
      <c r="B39" s="20" t="s">
        <v>12</v>
      </c>
      <c r="C39" s="25">
        <f>4527340.4-534589.3494-450.3+49622.5+6000-10445.2+1272.825+361.75563</f>
        <v>4039112.6312300009</v>
      </c>
      <c r="D39" s="25">
        <f>2416418.1-428549.1-14164.21854</f>
        <v>1973704.78146</v>
      </c>
      <c r="E39" s="25">
        <f>1005893.8-174684.82712</f>
        <v>831208.97288000002</v>
      </c>
    </row>
    <row r="40" spans="1:5" ht="35.25" customHeight="1" x14ac:dyDescent="0.25">
      <c r="A40" s="15" t="s">
        <v>38</v>
      </c>
      <c r="B40" s="19" t="s">
        <v>13</v>
      </c>
      <c r="C40" s="14">
        <f>SUM(C41:C47)</f>
        <v>5847125.1266500009</v>
      </c>
      <c r="D40" s="14">
        <f>SUM(D41:D47)</f>
        <v>5837384.5956100002</v>
      </c>
      <c r="E40" s="14">
        <f>SUM(E41:E47)</f>
        <v>5839937.0224700011</v>
      </c>
    </row>
    <row r="41" spans="1:5" ht="53.25" customHeight="1" x14ac:dyDescent="0.25">
      <c r="A41" s="15" t="s">
        <v>39</v>
      </c>
      <c r="B41" s="19" t="s">
        <v>14</v>
      </c>
      <c r="C41" s="25">
        <f>5643729+0.0492-11074.95945</f>
        <v>5632654.0897500003</v>
      </c>
      <c r="D41" s="25">
        <f>5620751.3+0.0492</f>
        <v>5620751.3492000001</v>
      </c>
      <c r="E41" s="25">
        <f>5620652.7+0.0492</f>
        <v>5620652.7492000004</v>
      </c>
    </row>
    <row r="42" spans="1:5" ht="180" customHeight="1" x14ac:dyDescent="0.25">
      <c r="A42" s="15" t="s">
        <v>80</v>
      </c>
      <c r="B42" s="19" t="s">
        <v>81</v>
      </c>
      <c r="C42" s="25">
        <v>5461.4</v>
      </c>
      <c r="D42" s="25">
        <v>5755.1</v>
      </c>
      <c r="E42" s="25">
        <v>5754.4</v>
      </c>
    </row>
    <row r="43" spans="1:5" ht="84" customHeight="1" x14ac:dyDescent="0.25">
      <c r="A43" s="15" t="s">
        <v>40</v>
      </c>
      <c r="B43" s="19" t="s">
        <v>15</v>
      </c>
      <c r="C43" s="25">
        <v>229.7</v>
      </c>
      <c r="D43" s="25">
        <v>28.7</v>
      </c>
      <c r="E43" s="25">
        <v>31.5</v>
      </c>
    </row>
    <row r="44" spans="1:5" ht="98.25" customHeight="1" x14ac:dyDescent="0.25">
      <c r="A44" s="15" t="s">
        <v>41</v>
      </c>
      <c r="B44" s="19" t="s">
        <v>25</v>
      </c>
      <c r="C44" s="25">
        <f>16204.2+0.0369</f>
        <v>16204.2369</v>
      </c>
      <c r="D44" s="25">
        <f>15761.5+0.04641</f>
        <v>15761.546410000001</v>
      </c>
      <c r="E44" s="25">
        <f>15895.4-0.02673</f>
        <v>15895.37327</v>
      </c>
    </row>
    <row r="45" spans="1:5" ht="147.75" customHeight="1" x14ac:dyDescent="0.25">
      <c r="A45" s="15" t="s">
        <v>64</v>
      </c>
      <c r="B45" s="19" t="s">
        <v>77</v>
      </c>
      <c r="C45" s="25">
        <v>160048.29999999999</v>
      </c>
      <c r="D45" s="25">
        <v>162560.5</v>
      </c>
      <c r="E45" s="25">
        <v>165075.6</v>
      </c>
    </row>
    <row r="46" spans="1:5" ht="35.25" customHeight="1" x14ac:dyDescent="0.25">
      <c r="A46" s="15" t="s">
        <v>42</v>
      </c>
      <c r="B46" s="19" t="s">
        <v>19</v>
      </c>
      <c r="C46" s="25">
        <v>32527.4</v>
      </c>
      <c r="D46" s="25">
        <v>32527.4</v>
      </c>
      <c r="E46" s="25">
        <v>32527.4</v>
      </c>
    </row>
    <row r="47" spans="1:5" ht="30" customHeight="1" x14ac:dyDescent="0.25">
      <c r="A47" s="15" t="s">
        <v>63</v>
      </c>
      <c r="B47" s="19" t="s">
        <v>78</v>
      </c>
      <c r="C47" s="25">
        <v>0</v>
      </c>
      <c r="D47" s="25">
        <v>0</v>
      </c>
      <c r="E47" s="25">
        <v>0</v>
      </c>
    </row>
    <row r="48" spans="1:5" ht="24.75" customHeight="1" x14ac:dyDescent="0.25">
      <c r="A48" s="15" t="s">
        <v>43</v>
      </c>
      <c r="B48" s="21" t="s">
        <v>16</v>
      </c>
      <c r="C48" s="14"/>
      <c r="D48" s="14"/>
      <c r="E48" s="14"/>
    </row>
    <row r="49" spans="1:5" ht="54.75" customHeight="1" x14ac:dyDescent="0.25">
      <c r="A49" s="15" t="s">
        <v>44</v>
      </c>
      <c r="B49" s="19" t="s">
        <v>23</v>
      </c>
      <c r="C49" s="14">
        <f>SUM(C50)</f>
        <v>927.58731999999998</v>
      </c>
      <c r="D49" s="14">
        <f>SUM(D50)</f>
        <v>300</v>
      </c>
      <c r="E49" s="14">
        <f>SUM(E50)</f>
        <v>300</v>
      </c>
    </row>
    <row r="50" spans="1:5" ht="50.25" customHeight="1" x14ac:dyDescent="0.25">
      <c r="A50" s="15" t="s">
        <v>45</v>
      </c>
      <c r="B50" s="19" t="s">
        <v>21</v>
      </c>
      <c r="C50" s="14">
        <f>382.6+544.98732</f>
        <v>927.58731999999998</v>
      </c>
      <c r="D50" s="14">
        <v>300</v>
      </c>
      <c r="E50" s="14">
        <v>300</v>
      </c>
    </row>
    <row r="51" spans="1:5" ht="21" customHeight="1" x14ac:dyDescent="0.25">
      <c r="A51" s="15" t="s">
        <v>46</v>
      </c>
      <c r="B51" s="19" t="s">
        <v>24</v>
      </c>
      <c r="C51" s="14">
        <f>C52+C53</f>
        <v>26670.34</v>
      </c>
      <c r="D51" s="14"/>
      <c r="E51" s="14"/>
    </row>
    <row r="52" spans="1:5" ht="47.25" x14ac:dyDescent="0.25">
      <c r="A52" s="15" t="s">
        <v>47</v>
      </c>
      <c r="B52" s="19" t="s">
        <v>22</v>
      </c>
      <c r="C52" s="14">
        <v>16270.34</v>
      </c>
      <c r="D52" s="14"/>
      <c r="E52" s="14"/>
    </row>
    <row r="53" spans="1:5" ht="31.5" x14ac:dyDescent="0.25">
      <c r="A53" s="15" t="s">
        <v>87</v>
      </c>
      <c r="B53" s="19" t="s">
        <v>88</v>
      </c>
      <c r="C53" s="14">
        <v>10400</v>
      </c>
      <c r="D53" s="14"/>
      <c r="E53" s="14"/>
    </row>
    <row r="54" spans="1:5" ht="24.75" customHeight="1" x14ac:dyDescent="0.25">
      <c r="A54" s="18" t="s">
        <v>17</v>
      </c>
      <c r="B54" s="16"/>
      <c r="C54" s="14">
        <f>C16+C17</f>
        <v>22473355.862420004</v>
      </c>
      <c r="D54" s="14">
        <f>D16+D17</f>
        <v>18508620.494450003</v>
      </c>
      <c r="E54" s="14">
        <f>E16+E17</f>
        <v>16008825.661720002</v>
      </c>
    </row>
    <row r="55" spans="1:5" x14ac:dyDescent="0.25">
      <c r="E55" s="22" t="s">
        <v>84</v>
      </c>
    </row>
    <row r="56" spans="1:5" x14ac:dyDescent="0.25">
      <c r="C56" s="17"/>
      <c r="D56" s="17"/>
      <c r="E56" s="17"/>
    </row>
    <row r="57" spans="1:5" x14ac:dyDescent="0.25">
      <c r="C57" s="17"/>
      <c r="D57" s="17"/>
      <c r="E57" s="17"/>
    </row>
    <row r="58" spans="1:5" x14ac:dyDescent="0.25">
      <c r="C58" s="17"/>
      <c r="D58" s="17"/>
      <c r="E58" s="17"/>
    </row>
    <row r="59" spans="1:5" x14ac:dyDescent="0.25">
      <c r="C59" s="17"/>
      <c r="D59" s="17"/>
      <c r="E59" s="17"/>
    </row>
    <row r="60" spans="1:5" x14ac:dyDescent="0.25">
      <c r="C60" s="29"/>
      <c r="D60" s="29"/>
      <c r="E60" s="29"/>
    </row>
    <row r="61" spans="1:5" x14ac:dyDescent="0.25">
      <c r="C61" s="29"/>
      <c r="D61" s="29"/>
      <c r="E61" s="29"/>
    </row>
    <row r="62" spans="1:5" x14ac:dyDescent="0.25">
      <c r="C62" s="17"/>
      <c r="D62" s="17"/>
      <c r="E62" s="17"/>
    </row>
    <row r="63" spans="1:5" x14ac:dyDescent="0.25">
      <c r="C63" s="17"/>
      <c r="D63" s="17"/>
      <c r="E63" s="17"/>
    </row>
    <row r="64" spans="1:5" x14ac:dyDescent="0.25">
      <c r="C64" s="17"/>
      <c r="D64" s="17"/>
      <c r="E64" s="17"/>
    </row>
    <row r="65" spans="3:5" x14ac:dyDescent="0.25">
      <c r="C65" s="17"/>
      <c r="D65" s="17"/>
      <c r="E65" s="17"/>
    </row>
  </sheetData>
  <mergeCells count="9">
    <mergeCell ref="A13:A14"/>
    <mergeCell ref="B13:B14"/>
    <mergeCell ref="C13:E13"/>
    <mergeCell ref="A1:E1"/>
    <mergeCell ref="A2:E2"/>
    <mergeCell ref="A3:E3"/>
    <mergeCell ref="B4:E4"/>
    <mergeCell ref="B5:E5"/>
    <mergeCell ref="A8:E10"/>
  </mergeCells>
  <pageMargins left="0.98425196850393704" right="0.39370078740157483" top="0.19685039370078741" bottom="0.19685039370078741" header="0" footer="0"/>
  <pageSetup paperSize="9" scale="62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</vt:lpstr>
      <vt:lpstr>авг!Заголовки_для_печати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Linkova_SS</dc:creator>
  <cp:lastModifiedBy>Большаков Анатолий Павлович</cp:lastModifiedBy>
  <cp:lastPrinted>2026-08-19T13:11:31Z</cp:lastPrinted>
  <dcterms:created xsi:type="dcterms:W3CDTF">2019-11-07T11:55:09Z</dcterms:created>
  <dcterms:modified xsi:type="dcterms:W3CDTF">2026-08-24T07:41:45Z</dcterms:modified>
</cp:coreProperties>
</file>